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7905" windowHeight="4770" activeTab="2"/>
  </bookViews>
  <sheets>
    <sheet name="As Presented" sheetId="1" r:id="rId1"/>
    <sheet name="Modified Spreadsheet" sheetId="2" r:id="rId2"/>
    <sheet name="Exercise with Spinners" sheetId="3" r:id="rId3"/>
  </sheets>
  <definedNames>
    <definedName name="_xlnm.Print_Area" localSheetId="0">'As Presented'!$A$1:$G$36</definedName>
    <definedName name="_xlnm.Print_Area" localSheetId="1">'Modified Spreadsheet'!$A$1:$M$34</definedName>
  </definedNames>
  <calcPr fullCalcOnLoad="1"/>
</workbook>
</file>

<file path=xl/sharedStrings.xml><?xml version="1.0" encoding="utf-8"?>
<sst xmlns="http://schemas.openxmlformats.org/spreadsheetml/2006/main" count="138" uniqueCount="54">
  <si>
    <t>Oil Only</t>
  </si>
  <si>
    <t>Incremental Gas</t>
  </si>
  <si>
    <t>Combined</t>
  </si>
  <si>
    <t>Daily Vol</t>
  </si>
  <si>
    <t>mmbbls</t>
  </si>
  <si>
    <t>bcf</t>
  </si>
  <si>
    <t>Annual Volume</t>
  </si>
  <si>
    <t>Annual Barrel Equivalents</t>
  </si>
  <si>
    <t>Ann B/e</t>
  </si>
  <si>
    <t>ANS Price</t>
  </si>
  <si>
    <t>Henry Hub Price</t>
  </si>
  <si>
    <t>Adj to Alberta</t>
  </si>
  <si>
    <t>Transportation to Market</t>
  </si>
  <si>
    <t>Value  times Volume</t>
  </si>
  <si>
    <t>Non Royalty %</t>
  </si>
  <si>
    <t>Taxable Wellhead</t>
  </si>
  <si>
    <t>US Costs (millions $)</t>
  </si>
  <si>
    <t xml:space="preserve"> </t>
  </si>
  <si>
    <t>Taxable volumes</t>
  </si>
  <si>
    <t>Prog Base (taxable value/volume)</t>
  </si>
  <si>
    <t>Less $30</t>
  </si>
  <si>
    <t>Starting Point</t>
  </si>
  <si>
    <t>Rate per dollar</t>
  </si>
  <si>
    <t>Prog rate</t>
  </si>
  <si>
    <t>base rate</t>
  </si>
  <si>
    <t>Total Rate</t>
  </si>
  <si>
    <t>US Costs DOR 2008</t>
  </si>
  <si>
    <t>Gross Value at Point of Production</t>
  </si>
  <si>
    <t>Non Royalty Fraction</t>
  </si>
  <si>
    <t>Total (Tax Rate * PTV)</t>
  </si>
  <si>
    <t>Taxable Value or PTV (millions $)</t>
  </si>
  <si>
    <t>Annual Boe</t>
  </si>
  <si>
    <t>NO PROG</t>
  </si>
  <si>
    <t>(Smaller rate times larger base)</t>
  </si>
  <si>
    <t>Convert to boe</t>
  </si>
  <si>
    <t>ANS WC Price/ Henry Hub Price</t>
  </si>
  <si>
    <t>mmbbls/day</t>
  </si>
  <si>
    <t>mmbbls/yr</t>
  </si>
  <si>
    <t>bcf/day</t>
  </si>
  <si>
    <t>bcf/yr</t>
  </si>
  <si>
    <t>days per year</t>
  </si>
  <si>
    <t>boe/yr</t>
  </si>
  <si>
    <t>Total Tax (Tax Rate * PTV)</t>
  </si>
  <si>
    <t>Stand Alone Oil</t>
  </si>
  <si>
    <t>Stand Alone Gas</t>
  </si>
  <si>
    <t>Taxable volumes boe</t>
  </si>
  <si>
    <t>Very close to: DOR RSB .730 for 2008 &amp; TC AGIA Proposal of 4.5 bcf a day</t>
  </si>
  <si>
    <t>Volumes assumed to be equal, with heating value of one</t>
  </si>
  <si>
    <t>Data: Oil &amp; Gas Prices from 1/26/08</t>
  </si>
  <si>
    <t>Adj to Alberta - TC AGIA proposal (page 2.10-5) nominal levelized toll including fuel (starting 2018)</t>
  </si>
  <si>
    <t>Sum of stand alone oil &amp; gas</t>
  </si>
  <si>
    <t>Gain (loss) in production tax from adding gas stream under current law:</t>
  </si>
  <si>
    <t>Gain (loss) in production tax from using current law vs stand alone analysis</t>
  </si>
  <si>
    <t>Prog rate (.4% or .1% per dollar)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</si>
</sst>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  <numFmt numFmtId="169" formatCode="0.000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_);_(@_)"/>
    <numFmt numFmtId="173" formatCode="0.000%"/>
    <numFmt numFmtId="174" formatCode="_(* #,##0.000_);_(* \(#,##0.000\);_(* &quot;-&quot;??_);_(@_)"/>
    <numFmt numFmtId="175" formatCode="0.00000"/>
    <numFmt numFmtId="176" formatCode="0.0000"/>
    <numFmt numFmtId="177" formatCode="0.000"/>
    <numFmt numFmtId="178" formatCode="_(* #,##0.000_);_(* \(#,##0.000\);_(* &quot;-&quot;???_);_(@_)"/>
    <numFmt numFmtId="179" formatCode="0.00000%"/>
    <numFmt numFmtId="180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right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6" fontId="0" fillId="0" borderId="0" xfId="21" applyNumberFormat="1" applyFont="1" applyAlignment="1">
      <alignment/>
    </xf>
    <xf numFmtId="166" fontId="0" fillId="0" borderId="1" xfId="21" applyNumberFormat="1" applyBorder="1" applyAlignment="1">
      <alignment/>
    </xf>
    <xf numFmtId="166" fontId="0" fillId="0" borderId="0" xfId="21" applyNumberFormat="1" applyAlignment="1">
      <alignment/>
    </xf>
    <xf numFmtId="167" fontId="0" fillId="0" borderId="0" xfId="15" applyNumberFormat="1" applyFont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Border="1" applyAlignment="1">
      <alignment/>
    </xf>
    <xf numFmtId="165" fontId="0" fillId="0" borderId="3" xfId="15" applyNumberFormat="1" applyFont="1" applyBorder="1" applyAlignment="1">
      <alignment/>
    </xf>
    <xf numFmtId="167" fontId="0" fillId="0" borderId="3" xfId="15" applyNumberFormat="1" applyBorder="1" applyAlignment="1">
      <alignment/>
    </xf>
    <xf numFmtId="166" fontId="0" fillId="2" borderId="0" xfId="21" applyNumberFormat="1" applyFill="1" applyAlignment="1">
      <alignment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43" fontId="0" fillId="0" borderId="0" xfId="15" applyFont="1" applyAlignment="1">
      <alignment/>
    </xf>
    <xf numFmtId="43" fontId="0" fillId="2" borderId="1" xfId="15" applyFill="1" applyBorder="1" applyAlignment="1">
      <alignment/>
    </xf>
    <xf numFmtId="169" fontId="0" fillId="0" borderId="1" xfId="21" applyNumberFormat="1" applyBorder="1" applyAlignment="1">
      <alignment/>
    </xf>
    <xf numFmtId="169" fontId="0" fillId="2" borderId="1" xfId="21" applyNumberFormat="1" applyFill="1" applyBorder="1" applyAlignment="1">
      <alignment/>
    </xf>
    <xf numFmtId="169" fontId="0" fillId="0" borderId="0" xfId="21" applyNumberFormat="1" applyAlignment="1">
      <alignment/>
    </xf>
    <xf numFmtId="169" fontId="0" fillId="2" borderId="0" xfId="21" applyNumberFormat="1" applyFill="1" applyAlignment="1">
      <alignment/>
    </xf>
    <xf numFmtId="0" fontId="0" fillId="0" borderId="0" xfId="0" applyAlignment="1">
      <alignment horizontal="center" wrapText="1"/>
    </xf>
    <xf numFmtId="44" fontId="0" fillId="0" borderId="0" xfId="17" applyAlignment="1">
      <alignment/>
    </xf>
    <xf numFmtId="171" fontId="0" fillId="0" borderId="0" xfId="17" applyNumberFormat="1" applyAlignment="1">
      <alignment/>
    </xf>
    <xf numFmtId="171" fontId="0" fillId="0" borderId="3" xfId="17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2" borderId="0" xfId="17" applyFill="1" applyAlignment="1">
      <alignment/>
    </xf>
    <xf numFmtId="44" fontId="0" fillId="2" borderId="0" xfId="17" applyFont="1" applyFill="1" applyAlignment="1">
      <alignment/>
    </xf>
    <xf numFmtId="167" fontId="2" fillId="0" borderId="3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167" fontId="2" fillId="0" borderId="3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0" fontId="0" fillId="2" borderId="1" xfId="21" applyNumberFormat="1" applyFill="1" applyBorder="1" applyAlignment="1">
      <alignment/>
    </xf>
    <xf numFmtId="10" fontId="0" fillId="2" borderId="0" xfId="21" applyNumberFormat="1" applyFill="1" applyAlignment="1">
      <alignment/>
    </xf>
    <xf numFmtId="10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0" fontId="0" fillId="2" borderId="0" xfId="21" applyNumberFormat="1" applyFill="1" applyBorder="1" applyAlignment="1">
      <alignment/>
    </xf>
    <xf numFmtId="0" fontId="0" fillId="0" borderId="0" xfId="0" applyBorder="1" applyAlignment="1">
      <alignment horizontal="left"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70" fontId="0" fillId="0" borderId="0" xfId="17" applyNumberFormat="1" applyAlignment="1">
      <alignment/>
    </xf>
    <xf numFmtId="171" fontId="2" fillId="0" borderId="3" xfId="17" applyNumberFormat="1" applyFont="1" applyBorder="1" applyAlignment="1">
      <alignment/>
    </xf>
    <xf numFmtId="0" fontId="0" fillId="0" borderId="0" xfId="0" applyAlignment="1">
      <alignment/>
    </xf>
    <xf numFmtId="167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43" fontId="0" fillId="0" borderId="0" xfId="15" applyBorder="1" applyAlignment="1">
      <alignment/>
    </xf>
    <xf numFmtId="43" fontId="0" fillId="2" borderId="0" xfId="15" applyFill="1" applyBorder="1" applyAlignment="1">
      <alignment/>
    </xf>
    <xf numFmtId="167" fontId="2" fillId="0" borderId="0" xfId="15" applyNumberFormat="1" applyFont="1" applyBorder="1" applyAlignment="1">
      <alignment/>
    </xf>
    <xf numFmtId="44" fontId="0" fillId="0" borderId="0" xfId="17" applyAlignment="1">
      <alignment horizontal="right"/>
    </xf>
    <xf numFmtId="43" fontId="0" fillId="0" borderId="1" xfId="15" applyBorder="1" applyAlignment="1">
      <alignment horizontal="center"/>
    </xf>
    <xf numFmtId="43" fontId="0" fillId="0" borderId="2" xfId="15" applyBorder="1" applyAlignment="1">
      <alignment horizontal="center"/>
    </xf>
    <xf numFmtId="166" fontId="0" fillId="0" borderId="1" xfId="21" applyNumberForma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171" fontId="0" fillId="0" borderId="3" xfId="17" applyNumberFormat="1" applyBorder="1" applyAlignment="1">
      <alignment horizontal="center"/>
    </xf>
    <xf numFmtId="166" fontId="0" fillId="2" borderId="0" xfId="21" applyNumberFormat="1" applyFill="1" applyAlignment="1">
      <alignment horizontal="center"/>
    </xf>
    <xf numFmtId="168" fontId="0" fillId="2" borderId="0" xfId="0" applyNumberFormat="1" applyFill="1" applyAlignment="1">
      <alignment horizontal="right"/>
    </xf>
    <xf numFmtId="44" fontId="0" fillId="2" borderId="0" xfId="17" applyFill="1" applyAlignment="1">
      <alignment horizontal="center"/>
    </xf>
    <xf numFmtId="10" fontId="0" fillId="2" borderId="0" xfId="21" applyNumberFormat="1" applyFill="1" applyBorder="1" applyAlignment="1">
      <alignment horizontal="center"/>
    </xf>
    <xf numFmtId="10" fontId="0" fillId="2" borderId="0" xfId="21" applyNumberFormat="1" applyFill="1" applyAlignment="1">
      <alignment horizontal="center"/>
    </xf>
    <xf numFmtId="167" fontId="2" fillId="0" borderId="3" xfId="15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71" fontId="0" fillId="0" borderId="0" xfId="17" applyNumberFormat="1" applyBorder="1" applyAlignment="1">
      <alignment horizontal="center"/>
    </xf>
    <xf numFmtId="43" fontId="0" fillId="2" borderId="0" xfId="15" applyFill="1" applyBorder="1" applyAlignment="1">
      <alignment horizontal="center"/>
    </xf>
    <xf numFmtId="44" fontId="0" fillId="2" borderId="0" xfId="17" applyFill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166" fontId="0" fillId="0" borderId="0" xfId="21" applyNumberFormat="1" applyBorder="1" applyAlignment="1">
      <alignment/>
    </xf>
    <xf numFmtId="43" fontId="0" fillId="0" borderId="0" xfId="15" applyBorder="1" applyAlignment="1">
      <alignment horizontal="center"/>
    </xf>
    <xf numFmtId="167" fontId="2" fillId="0" borderId="6" xfId="15" applyNumberFormat="1" applyFont="1" applyBorder="1" applyAlignment="1">
      <alignment/>
    </xf>
    <xf numFmtId="167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/>
    </xf>
    <xf numFmtId="167" fontId="2" fillId="0" borderId="9" xfId="15" applyNumberFormat="1" applyFont="1" applyBorder="1" applyAlignment="1">
      <alignment/>
    </xf>
    <xf numFmtId="167" fontId="2" fillId="0" borderId="10" xfId="15" applyNumberFormat="1" applyFont="1" applyBorder="1" applyAlignment="1">
      <alignment/>
    </xf>
    <xf numFmtId="4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right"/>
    </xf>
    <xf numFmtId="167" fontId="6" fillId="0" borderId="0" xfId="15" applyNumberFormat="1" applyFont="1" applyBorder="1" applyAlignment="1">
      <alignment/>
    </xf>
    <xf numFmtId="167" fontId="6" fillId="0" borderId="4" xfId="15" applyNumberFormat="1" applyFont="1" applyBorder="1" applyAlignment="1">
      <alignment/>
    </xf>
    <xf numFmtId="167" fontId="6" fillId="0" borderId="1" xfId="15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167" fontId="6" fillId="0" borderId="6" xfId="15" applyNumberFormat="1" applyFont="1" applyBorder="1" applyAlignment="1">
      <alignment/>
    </xf>
    <xf numFmtId="167" fontId="6" fillId="0" borderId="7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8" fontId="0" fillId="0" borderId="11" xfId="0" applyNumberFormat="1" applyBorder="1" applyAlignment="1">
      <alignment horizontal="right"/>
    </xf>
    <xf numFmtId="10" fontId="0" fillId="2" borderId="0" xfId="21" applyNumberFormat="1" applyFill="1" applyAlignment="1">
      <alignment/>
    </xf>
    <xf numFmtId="167" fontId="0" fillId="0" borderId="0" xfId="15" applyNumberFormat="1" applyBorder="1" applyAlignment="1">
      <alignment horizontal="center"/>
    </xf>
    <xf numFmtId="0" fontId="0" fillId="0" borderId="3" xfId="0" applyFont="1" applyBorder="1" applyAlignment="1">
      <alignment/>
    </xf>
    <xf numFmtId="44" fontId="0" fillId="0" borderId="0" xfId="17" applyFill="1" applyAlignment="1">
      <alignment/>
    </xf>
    <xf numFmtId="165" fontId="0" fillId="0" borderId="3" xfId="17" applyNumberFormat="1" applyBorder="1" applyAlignment="1">
      <alignment/>
    </xf>
    <xf numFmtId="165" fontId="0" fillId="0" borderId="3" xfId="15" applyNumberFormat="1" applyBorder="1" applyAlignment="1">
      <alignment/>
    </xf>
    <xf numFmtId="44" fontId="0" fillId="2" borderId="0" xfId="17" applyFill="1" applyAlignment="1">
      <alignment horizontal="center"/>
    </xf>
    <xf numFmtId="43" fontId="0" fillId="2" borderId="1" xfId="15" applyFill="1" applyBorder="1" applyAlignment="1">
      <alignment horizontal="center"/>
    </xf>
    <xf numFmtId="0" fontId="5" fillId="3" borderId="0" xfId="0" applyFont="1" applyFill="1" applyAlignment="1">
      <alignment horizontal="right" wrapText="1"/>
    </xf>
    <xf numFmtId="10" fontId="0" fillId="0" borderId="0" xfId="21" applyNumberFormat="1" applyFill="1" applyAlignment="1">
      <alignment horizontal="center"/>
    </xf>
    <xf numFmtId="10" fontId="0" fillId="0" borderId="1" xfId="21" applyNumberFormat="1" applyBorder="1" applyAlignment="1">
      <alignment horizontal="center"/>
    </xf>
    <xf numFmtId="10" fontId="0" fillId="0" borderId="0" xfId="21" applyNumberFormat="1" applyAlignment="1">
      <alignment horizontal="center"/>
    </xf>
    <xf numFmtId="43" fontId="2" fillId="0" borderId="4" xfId="0" applyNumberFormat="1" applyFont="1" applyBorder="1" applyAlignment="1">
      <alignment horizontal="center"/>
    </xf>
    <xf numFmtId="171" fontId="0" fillId="0" borderId="11" xfId="17" applyNumberFormat="1" applyBorder="1" applyAlignment="1">
      <alignment horizontal="center"/>
    </xf>
    <xf numFmtId="0" fontId="0" fillId="0" borderId="2" xfId="0" applyBorder="1" applyAlignment="1">
      <alignment horizontal="right"/>
    </xf>
    <xf numFmtId="44" fontId="0" fillId="0" borderId="0" xfId="17" applyAlignment="1">
      <alignment horizontal="right"/>
    </xf>
    <xf numFmtId="43" fontId="0" fillId="0" borderId="1" xfId="15" applyBorder="1" applyAlignment="1">
      <alignment horizontal="center"/>
    </xf>
    <xf numFmtId="43" fontId="0" fillId="0" borderId="2" xfId="15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166" fontId="0" fillId="0" borderId="1" xfId="21" applyNumberFormat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171" fontId="0" fillId="0" borderId="3" xfId="17" applyNumberFormat="1" applyBorder="1" applyAlignment="1">
      <alignment horizontal="center"/>
    </xf>
    <xf numFmtId="170" fontId="2" fillId="0" borderId="3" xfId="17" applyNumberFormat="1" applyFont="1" applyBorder="1" applyAlignment="1">
      <alignment horizontal="center"/>
    </xf>
    <xf numFmtId="44" fontId="0" fillId="2" borderId="11" xfId="17" applyFill="1" applyBorder="1" applyAlignment="1">
      <alignment horizontal="center"/>
    </xf>
    <xf numFmtId="10" fontId="0" fillId="2" borderId="0" xfId="21" applyNumberFormat="1" applyFill="1" applyAlignment="1">
      <alignment horizontal="center"/>
    </xf>
    <xf numFmtId="166" fontId="0" fillId="2" borderId="0" xfId="21" applyNumberFormat="1" applyFill="1" applyAlignment="1">
      <alignment horizontal="center"/>
    </xf>
    <xf numFmtId="168" fontId="0" fillId="2" borderId="0" xfId="0" applyNumberFormat="1" applyFill="1" applyAlignment="1">
      <alignment horizontal="right"/>
    </xf>
    <xf numFmtId="43" fontId="2" fillId="0" borderId="7" xfId="0" applyNumberFormat="1" applyFont="1" applyBorder="1" applyAlignment="1">
      <alignment horizontal="center"/>
    </xf>
    <xf numFmtId="167" fontId="2" fillId="0" borderId="12" xfId="15" applyNumberFormat="1" applyFont="1" applyBorder="1" applyAlignment="1">
      <alignment horizontal="center" vertical="center"/>
    </xf>
    <xf numFmtId="167" fontId="2" fillId="0" borderId="13" xfId="15" applyNumberFormat="1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44" fontId="2" fillId="0" borderId="3" xfId="17" applyFont="1" applyBorder="1" applyAlignment="1">
      <alignment horizontal="center"/>
    </xf>
    <xf numFmtId="10" fontId="0" fillId="2" borderId="1" xfId="21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167" fontId="6" fillId="3" borderId="12" xfId="15" applyNumberFormat="1" applyFont="1" applyFill="1" applyBorder="1" applyAlignment="1">
      <alignment vertical="center"/>
    </xf>
    <xf numFmtId="167" fontId="6" fillId="3" borderId="13" xfId="15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170" fontId="0" fillId="0" borderId="3" xfId="17" applyNumberFormat="1" applyBorder="1" applyAlignment="1">
      <alignment horizontal="center"/>
    </xf>
    <xf numFmtId="166" fontId="0" fillId="0" borderId="0" xfId="21" applyNumberFormat="1" applyAlignment="1">
      <alignment horizontal="center"/>
    </xf>
    <xf numFmtId="43" fontId="0" fillId="0" borderId="0" xfId="15" applyAlignment="1">
      <alignment horizontal="center"/>
    </xf>
    <xf numFmtId="43" fontId="0" fillId="0" borderId="11" xfId="15" applyBorder="1" applyAlignment="1">
      <alignment horizontal="center"/>
    </xf>
    <xf numFmtId="43" fontId="0" fillId="2" borderId="0" xfId="15" applyFill="1" applyBorder="1" applyAlignment="1">
      <alignment horizontal="center"/>
    </xf>
    <xf numFmtId="44" fontId="0" fillId="0" borderId="11" xfId="17" applyFill="1" applyBorder="1" applyAlignment="1">
      <alignment horizontal="center"/>
    </xf>
    <xf numFmtId="174" fontId="0" fillId="0" borderId="0" xfId="15" applyNumberFormat="1" applyAlignment="1">
      <alignment horizontal="center"/>
    </xf>
    <xf numFmtId="168" fontId="0" fillId="0" borderId="11" xfId="0" applyNumberForma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166" fontId="0" fillId="0" borderId="14" xfId="21" applyNumberFormat="1" applyBorder="1" applyAlignment="1">
      <alignment horizontal="center"/>
    </xf>
    <xf numFmtId="171" fontId="2" fillId="0" borderId="3" xfId="17" applyNumberFormat="1" applyFont="1" applyBorder="1" applyAlignment="1">
      <alignment horizontal="center"/>
    </xf>
    <xf numFmtId="10" fontId="0" fillId="2" borderId="0" xfId="21" applyNumberFormat="1" applyFill="1" applyBorder="1" applyAlignment="1">
      <alignment horizontal="center"/>
    </xf>
    <xf numFmtId="166" fontId="0" fillId="2" borderId="14" xfId="21" applyNumberFormat="1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167" fontId="0" fillId="0" borderId="2" xfId="15" applyNumberFormat="1" applyBorder="1" applyAlignment="1">
      <alignment horizontal="center"/>
    </xf>
    <xf numFmtId="10" fontId="0" fillId="0" borderId="0" xfId="21" applyNumberFormat="1" applyAlignment="1">
      <alignment horizontal="right"/>
    </xf>
    <xf numFmtId="168" fontId="0" fillId="0" borderId="0" xfId="0" applyNumberFormat="1" applyAlignment="1">
      <alignment horizontal="right"/>
    </xf>
    <xf numFmtId="44" fontId="0" fillId="0" borderId="0" xfId="17" applyNumberFormat="1" applyAlignment="1">
      <alignment horizontal="center"/>
    </xf>
    <xf numFmtId="43" fontId="0" fillId="0" borderId="0" xfId="15" applyBorder="1" applyAlignment="1">
      <alignment horizontal="center"/>
    </xf>
    <xf numFmtId="44" fontId="0" fillId="0" borderId="0" xfId="17" applyAlignment="1">
      <alignment horizontal="center"/>
    </xf>
    <xf numFmtId="10" fontId="0" fillId="0" borderId="0" xfId="21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2047875</xdr:colOff>
      <xdr:row>1</xdr:row>
      <xdr:rowOff>0</xdr:rowOff>
    </xdr:from>
    <xdr:to>
      <xdr:col>2</xdr:col>
      <xdr:colOff>0</xdr:colOff>
      <xdr:row>2</xdr:row>
      <xdr:rowOff>19050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61925"/>
          <a:ext cx="552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0</xdr:colOff>
      <xdr:row>8</xdr:row>
      <xdr:rowOff>28575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028700"/>
          <a:ext cx="542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0</xdr:colOff>
      <xdr:row>2</xdr:row>
      <xdr:rowOff>28575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61925"/>
          <a:ext cx="542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0</xdr:colOff>
      <xdr:row>8</xdr:row>
      <xdr:rowOff>28575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028700"/>
          <a:ext cx="542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0</xdr:colOff>
      <xdr:row>10</xdr:row>
      <xdr:rowOff>28575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352550"/>
          <a:ext cx="542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28575</xdr:rowOff>
    </xdr:to>
    <xdr:pic>
      <xdr:nvPicPr>
        <xdr:cNvPr id="6" name="SpinButton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162175"/>
          <a:ext cx="542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0</xdr:colOff>
      <xdr:row>15</xdr:row>
      <xdr:rowOff>28575</xdr:rowOff>
    </xdr:to>
    <xdr:pic>
      <xdr:nvPicPr>
        <xdr:cNvPr id="7" name="SpinButton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162175"/>
          <a:ext cx="542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28575</xdr:rowOff>
    </xdr:to>
    <xdr:pic>
      <xdr:nvPicPr>
        <xdr:cNvPr id="8" name="Spin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352550"/>
          <a:ext cx="542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39"/>
  <sheetViews>
    <sheetView workbookViewId="0" topLeftCell="A1">
      <selection activeCell="A21" sqref="A21"/>
    </sheetView>
  </sheetViews>
  <sheetFormatPr defaultColWidth="9.140625" defaultRowHeight="12.75"/>
  <cols>
    <col min="1" max="1" width="30.8515625" style="0" bestFit="1" customWidth="1"/>
    <col min="2" max="2" width="11.28125" style="0" bestFit="1" customWidth="1"/>
    <col min="3" max="3" width="18.7109375" style="0" customWidth="1"/>
    <col min="4" max="4" width="10.7109375" style="0" customWidth="1"/>
    <col min="5" max="5" width="9.8515625" style="0" customWidth="1"/>
    <col min="6" max="6" width="10.421875" style="0" bestFit="1" customWidth="1"/>
  </cols>
  <sheetData>
    <row r="1" spans="2:6" s="28" customFormat="1" ht="25.5">
      <c r="B1" s="28" t="s">
        <v>0</v>
      </c>
      <c r="D1" s="28" t="s">
        <v>1</v>
      </c>
      <c r="F1" s="28" t="s">
        <v>2</v>
      </c>
    </row>
    <row r="2" spans="1:5" ht="12.75">
      <c r="A2" t="s">
        <v>3</v>
      </c>
      <c r="B2">
        <v>0.7</v>
      </c>
      <c r="C2" s="36" t="s">
        <v>4</v>
      </c>
      <c r="D2">
        <v>4.2</v>
      </c>
      <c r="E2" t="s">
        <v>5</v>
      </c>
    </row>
    <row r="3" spans="2:5" ht="12.75">
      <c r="B3" s="1">
        <v>365</v>
      </c>
      <c r="C3" s="34"/>
      <c r="D3" s="1">
        <v>365</v>
      </c>
      <c r="E3" s="2"/>
    </row>
    <row r="4" spans="1:5" ht="12.75">
      <c r="A4" t="s">
        <v>6</v>
      </c>
      <c r="B4" s="2">
        <f>B3*B2</f>
        <v>255.49999999999997</v>
      </c>
      <c r="C4" s="36" t="s">
        <v>4</v>
      </c>
      <c r="D4" s="2">
        <f>D3*D2</f>
        <v>1533</v>
      </c>
      <c r="E4" t="s">
        <v>5</v>
      </c>
    </row>
    <row r="5" spans="2:5" ht="12.75">
      <c r="B5" s="2"/>
      <c r="C5" s="35" t="s">
        <v>34</v>
      </c>
      <c r="D5" s="2">
        <v>6</v>
      </c>
      <c r="E5" s="2"/>
    </row>
    <row r="6" spans="1:7" ht="12.75">
      <c r="A6" t="s">
        <v>7</v>
      </c>
      <c r="B6">
        <f>B3*B2</f>
        <v>255.49999999999997</v>
      </c>
      <c r="C6" s="36" t="s">
        <v>31</v>
      </c>
      <c r="D6">
        <f>D4/D5</f>
        <v>255.5</v>
      </c>
      <c r="E6" t="s">
        <v>8</v>
      </c>
      <c r="F6" s="3">
        <f>D6+B6</f>
        <v>511</v>
      </c>
      <c r="G6" t="s">
        <v>8</v>
      </c>
    </row>
    <row r="7" ht="12.75">
      <c r="C7" s="33"/>
    </row>
    <row r="8" spans="1:6" ht="12.75">
      <c r="A8" t="s">
        <v>9</v>
      </c>
      <c r="B8" s="29">
        <v>79.72</v>
      </c>
      <c r="C8" s="4" t="s">
        <v>10</v>
      </c>
      <c r="D8" s="3">
        <v>6.08</v>
      </c>
      <c r="E8" s="5"/>
      <c r="F8" s="6"/>
    </row>
    <row r="9" spans="2:6" ht="12.75">
      <c r="B9" s="3"/>
      <c r="C9" s="4" t="s">
        <v>11</v>
      </c>
      <c r="D9" s="3">
        <v>-0.75</v>
      </c>
      <c r="E9" s="5"/>
      <c r="F9" s="6"/>
    </row>
    <row r="10" spans="1:6" ht="12.75">
      <c r="A10" t="s">
        <v>12</v>
      </c>
      <c r="B10" s="7">
        <v>-6.34</v>
      </c>
      <c r="C10" s="7"/>
      <c r="D10" s="7">
        <v>-2.88</v>
      </c>
      <c r="E10" s="2"/>
      <c r="F10" s="6"/>
    </row>
    <row r="11" spans="1:6" ht="12.75">
      <c r="A11" t="s">
        <v>27</v>
      </c>
      <c r="B11" s="8">
        <f>B10+B8</f>
        <v>73.38</v>
      </c>
      <c r="C11" s="8"/>
      <c r="D11" s="8">
        <f>SUM(D8:D10)</f>
        <v>2.45</v>
      </c>
      <c r="E11" s="2"/>
      <c r="F11" s="6"/>
    </row>
    <row r="12" spans="1:6" s="10" customFormat="1" ht="12.75">
      <c r="A12" s="9" t="s">
        <v>13</v>
      </c>
      <c r="B12" s="30">
        <f>B11*B6</f>
        <v>18748.589999999997</v>
      </c>
      <c r="D12" s="10">
        <f>D11*D4</f>
        <v>3755.8500000000004</v>
      </c>
      <c r="F12" s="6"/>
    </row>
    <row r="13" spans="1:6" s="13" customFormat="1" ht="12.75">
      <c r="A13" s="11" t="s">
        <v>14</v>
      </c>
      <c r="B13" s="12">
        <v>0.875</v>
      </c>
      <c r="C13" s="12"/>
      <c r="D13" s="12">
        <v>0.875</v>
      </c>
      <c r="E13" s="12"/>
      <c r="F13" s="6"/>
    </row>
    <row r="14" spans="1:6" ht="12.75">
      <c r="A14" s="14" t="s">
        <v>15</v>
      </c>
      <c r="B14" s="30">
        <f>B13*B12</f>
        <v>16405.016249999997</v>
      </c>
      <c r="C14" s="15"/>
      <c r="D14" s="15">
        <f>D13*D12</f>
        <v>3286.3687500000005</v>
      </c>
      <c r="E14" s="15"/>
      <c r="F14" s="6"/>
    </row>
    <row r="16" spans="1:6" ht="12.75">
      <c r="A16" t="s">
        <v>16</v>
      </c>
      <c r="B16" s="32">
        <v>4337</v>
      </c>
      <c r="C16" s="16"/>
      <c r="D16" s="16" t="s">
        <v>17</v>
      </c>
      <c r="E16" s="16"/>
      <c r="F16" s="15" t="s">
        <v>17</v>
      </c>
    </row>
    <row r="17" spans="1:6" ht="13.5" thickBot="1">
      <c r="A17" s="17" t="s">
        <v>30</v>
      </c>
      <c r="B17" s="31">
        <f>B14-B16</f>
        <v>12068.016249999997</v>
      </c>
      <c r="C17" s="18"/>
      <c r="D17" s="18">
        <f>D14</f>
        <v>3286.3687500000005</v>
      </c>
      <c r="E17" s="18"/>
      <c r="F17" s="18">
        <f>D17+B17</f>
        <v>15354.384999999998</v>
      </c>
    </row>
    <row r="18" ht="7.5" customHeight="1" thickTop="1"/>
    <row r="19" spans="1:6" s="13" customFormat="1" ht="12.75">
      <c r="A19" s="11" t="s">
        <v>28</v>
      </c>
      <c r="B19" s="19">
        <v>0.875</v>
      </c>
      <c r="C19" s="19"/>
      <c r="D19" s="19">
        <v>0.875</v>
      </c>
      <c r="E19"/>
      <c r="F19" s="13">
        <v>0.875</v>
      </c>
    </row>
    <row r="20" spans="1:6" ht="12.75">
      <c r="A20" s="20" t="s">
        <v>18</v>
      </c>
      <c r="B20" s="21">
        <f>B19*B6</f>
        <v>223.56249999999997</v>
      </c>
      <c r="C20" s="21"/>
      <c r="D20" s="21">
        <f>D19*D6</f>
        <v>223.5625</v>
      </c>
      <c r="F20" s="20">
        <f>F19*F6</f>
        <v>447.125</v>
      </c>
    </row>
    <row r="21" spans="2:4" ht="6.75" customHeight="1">
      <c r="B21" s="6"/>
      <c r="C21" s="6"/>
      <c r="D21" s="6"/>
    </row>
    <row r="22" spans="1:6" s="3" customFormat="1" ht="12.75">
      <c r="A22" s="22" t="s">
        <v>19</v>
      </c>
      <c r="B22" s="38">
        <f>B17/B20</f>
        <v>53.980503214984616</v>
      </c>
      <c r="C22" s="6"/>
      <c r="D22" s="38">
        <f>D17/D20</f>
        <v>14.700000000000003</v>
      </c>
      <c r="E22"/>
      <c r="F22" s="3">
        <f>F17/F20</f>
        <v>34.340251607492306</v>
      </c>
    </row>
    <row r="23" spans="1:6" ht="12.75">
      <c r="A23" t="s">
        <v>20</v>
      </c>
      <c r="B23" s="23">
        <v>30</v>
      </c>
      <c r="C23" s="6"/>
      <c r="D23" s="23">
        <v>30</v>
      </c>
      <c r="F23" s="7">
        <v>30</v>
      </c>
    </row>
    <row r="24" spans="1:6" ht="12.75">
      <c r="A24" t="s">
        <v>21</v>
      </c>
      <c r="B24" s="38">
        <f>MAX(0,B22-B23)</f>
        <v>23.980503214984616</v>
      </c>
      <c r="C24" s="6"/>
      <c r="D24" s="39" t="s">
        <v>32</v>
      </c>
      <c r="F24" s="3">
        <f>MAX(0,F22-F23)</f>
        <v>4.340251607492306</v>
      </c>
    </row>
    <row r="25" spans="1:6" ht="12.75">
      <c r="A25" t="s">
        <v>22</v>
      </c>
      <c r="B25" s="25">
        <v>0.004</v>
      </c>
      <c r="C25" s="6"/>
      <c r="D25" s="6"/>
      <c r="F25" s="24">
        <v>0.004</v>
      </c>
    </row>
    <row r="26" spans="1:6" ht="12.75">
      <c r="A26" t="s">
        <v>23</v>
      </c>
      <c r="B26" s="27">
        <f>B25*B24</f>
        <v>0.09592201285993847</v>
      </c>
      <c r="C26" s="6"/>
      <c r="D26" s="6"/>
      <c r="F26" s="26">
        <f>F25*F24</f>
        <v>0.01736100642996922</v>
      </c>
    </row>
    <row r="27" spans="1:6" ht="12.75">
      <c r="A27" t="s">
        <v>24</v>
      </c>
      <c r="B27" s="25">
        <v>0.25</v>
      </c>
      <c r="C27" s="6"/>
      <c r="D27" s="6"/>
      <c r="F27" s="24">
        <v>0.25</v>
      </c>
    </row>
    <row r="28" spans="1:6" ht="12.75">
      <c r="A28" t="s">
        <v>25</v>
      </c>
      <c r="B28" s="27">
        <f>B27+B26</f>
        <v>0.34592201285993845</v>
      </c>
      <c r="C28" s="6"/>
      <c r="D28" s="6"/>
      <c r="F28" s="26">
        <f>F27+F26</f>
        <v>0.26736100642996924</v>
      </c>
    </row>
    <row r="29" ht="12.75">
      <c r="F29" s="37" t="s">
        <v>33</v>
      </c>
    </row>
    <row r="30" spans="1:6" ht="13.5" thickBot="1">
      <c r="A30" t="s">
        <v>29</v>
      </c>
      <c r="B30" s="40">
        <f>B28*B17</f>
        <v>4174.592472426445</v>
      </c>
      <c r="C30" s="41"/>
      <c r="D30" s="40">
        <f>F30-B30</f>
        <v>-69.42864571322207</v>
      </c>
      <c r="E30" s="40"/>
      <c r="F30" s="40">
        <f>F28*F17</f>
        <v>4105.163826713223</v>
      </c>
    </row>
    <row r="31" ht="13.5" thickTop="1"/>
    <row r="32" ht="12.75">
      <c r="A32" t="s">
        <v>48</v>
      </c>
    </row>
    <row r="33" ht="12.75">
      <c r="A33" t="s">
        <v>47</v>
      </c>
    </row>
    <row r="34" ht="12.75">
      <c r="A34" t="s">
        <v>46</v>
      </c>
    </row>
    <row r="35" spans="1:2" ht="12.75">
      <c r="A35" t="s">
        <v>26</v>
      </c>
      <c r="B35" t="s">
        <v>17</v>
      </c>
    </row>
    <row r="36" ht="12.75">
      <c r="A36" t="s">
        <v>49</v>
      </c>
    </row>
    <row r="39" spans="1:2" ht="12.75">
      <c r="A39" t="s">
        <v>17</v>
      </c>
      <c r="B39" t="s">
        <v>17</v>
      </c>
    </row>
  </sheetData>
  <printOptions/>
  <pageMargins left="0.75" right="0.75" top="1" bottom="1" header="0.5" footer="0.5"/>
  <pageSetup fitToHeight="1" fitToWidth="1" orientation="landscape" r:id="rId1"/>
  <headerFooter alignWithMargins="0">
    <oddHeader>&amp;LCombined Progressivity Example
Basis of Dec. 10 2008 Presesentation</oddHeader>
    <oddFooter>&amp;LPresentation Draft
&amp;D
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34"/>
  <sheetViews>
    <sheetView workbookViewId="0" topLeftCell="A1">
      <selection activeCell="H16" sqref="H16"/>
    </sheetView>
  </sheetViews>
  <sheetFormatPr defaultColWidth="9.140625" defaultRowHeight="12.75"/>
  <cols>
    <col min="1" max="1" width="35.57421875" style="0" customWidth="1"/>
    <col min="2" max="2" width="2.28125" style="0" customWidth="1"/>
    <col min="3" max="4" width="6.8515625" style="0" customWidth="1"/>
    <col min="5" max="5" width="5.8515625" style="0" customWidth="1"/>
    <col min="6" max="6" width="6.00390625" style="0" customWidth="1"/>
    <col min="7" max="7" width="1.421875" style="0" customWidth="1"/>
    <col min="8" max="9" width="10.7109375" style="0" customWidth="1"/>
    <col min="10" max="10" width="2.421875" style="0" customWidth="1"/>
    <col min="11" max="12" width="6.00390625" style="0" customWidth="1"/>
  </cols>
  <sheetData>
    <row r="1" spans="3:12" s="28" customFormat="1" ht="12.75">
      <c r="C1" s="137" t="s">
        <v>0</v>
      </c>
      <c r="D1" s="137"/>
      <c r="E1" s="137"/>
      <c r="H1" s="36" t="s">
        <v>1</v>
      </c>
      <c r="I1" s="36"/>
      <c r="K1" s="137" t="s">
        <v>2</v>
      </c>
      <c r="L1" s="137"/>
    </row>
    <row r="2" spans="1:10" ht="12.75">
      <c r="A2" t="s">
        <v>3</v>
      </c>
      <c r="C2" s="120">
        <v>0.7</v>
      </c>
      <c r="D2" s="120"/>
      <c r="E2" s="36" t="s">
        <v>36</v>
      </c>
      <c r="H2">
        <v>4.2</v>
      </c>
      <c r="I2" t="s">
        <v>38</v>
      </c>
      <c r="J2" t="s">
        <v>17</v>
      </c>
    </row>
    <row r="3" spans="1:11" ht="12.75">
      <c r="A3" t="s">
        <v>40</v>
      </c>
      <c r="C3" s="121">
        <v>365</v>
      </c>
      <c r="D3" s="121"/>
      <c r="E3" s="34"/>
      <c r="H3" s="1">
        <v>365</v>
      </c>
      <c r="I3" s="2"/>
      <c r="J3" s="2"/>
      <c r="K3" s="2"/>
    </row>
    <row r="4" spans="1:10" ht="12.75">
      <c r="A4" t="s">
        <v>6</v>
      </c>
      <c r="C4" s="122">
        <f>C3*C2</f>
        <v>255.49999999999997</v>
      </c>
      <c r="D4" s="122"/>
      <c r="E4" s="36" t="s">
        <v>37</v>
      </c>
      <c r="H4" s="2">
        <f>H3*H2</f>
        <v>1533</v>
      </c>
      <c r="I4" t="s">
        <v>39</v>
      </c>
      <c r="J4" t="s">
        <v>17</v>
      </c>
    </row>
    <row r="5" spans="1:11" ht="12.75">
      <c r="A5" s="52" t="s">
        <v>34</v>
      </c>
      <c r="B5" s="52"/>
      <c r="C5" s="121">
        <v>1</v>
      </c>
      <c r="D5" s="121"/>
      <c r="H5" s="2">
        <v>6</v>
      </c>
      <c r="I5" s="2"/>
      <c r="J5" s="2"/>
      <c r="K5" s="2"/>
    </row>
    <row r="6" spans="1:13" ht="12.75">
      <c r="A6" s="55" t="s">
        <v>7</v>
      </c>
      <c r="B6" s="55"/>
      <c r="C6" s="116">
        <f>C3*C2</f>
        <v>255.49999999999997</v>
      </c>
      <c r="D6" s="116"/>
      <c r="E6" s="54" t="s">
        <v>41</v>
      </c>
      <c r="H6" s="55">
        <f>H4/H5</f>
        <v>255.5</v>
      </c>
      <c r="I6" s="54" t="s">
        <v>41</v>
      </c>
      <c r="J6" s="54" t="s">
        <v>17</v>
      </c>
      <c r="K6" s="119">
        <f>H6+C6</f>
        <v>511</v>
      </c>
      <c r="L6" s="119"/>
      <c r="M6" s="54" t="s">
        <v>41</v>
      </c>
    </row>
    <row r="7" spans="1:13" ht="3.75" customHeight="1">
      <c r="A7" s="2"/>
      <c r="B7" s="2"/>
      <c r="C7" s="35"/>
      <c r="D7" s="35"/>
      <c r="E7" s="52"/>
      <c r="H7" s="2"/>
      <c r="I7" s="52"/>
      <c r="J7" s="52"/>
      <c r="K7" s="83"/>
      <c r="L7" s="83"/>
      <c r="M7" s="52"/>
    </row>
    <row r="8" spans="1:12" ht="12.75">
      <c r="A8" t="s">
        <v>35</v>
      </c>
      <c r="C8" s="117">
        <v>79.72</v>
      </c>
      <c r="D8" s="117"/>
      <c r="E8" s="64"/>
      <c r="F8" s="4" t="s">
        <v>17</v>
      </c>
      <c r="G8" s="4"/>
      <c r="H8" s="3">
        <v>6.08</v>
      </c>
      <c r="I8" s="3"/>
      <c r="J8" s="5"/>
      <c r="K8" s="5"/>
      <c r="L8" s="6"/>
    </row>
    <row r="9" spans="1:12" ht="12.75">
      <c r="A9" s="4" t="s">
        <v>11</v>
      </c>
      <c r="B9" s="4"/>
      <c r="C9" s="3"/>
      <c r="D9" s="3"/>
      <c r="E9" s="3"/>
      <c r="F9" s="4" t="s">
        <v>17</v>
      </c>
      <c r="G9" s="4"/>
      <c r="H9" s="3">
        <v>-0.75</v>
      </c>
      <c r="I9" s="3"/>
      <c r="J9" s="5"/>
      <c r="K9" s="5"/>
      <c r="L9" s="6"/>
    </row>
    <row r="10" spans="1:12" ht="12.75">
      <c r="A10" t="s">
        <v>12</v>
      </c>
      <c r="C10" s="118">
        <v>-6.34</v>
      </c>
      <c r="D10" s="118"/>
      <c r="E10" s="65"/>
      <c r="F10" s="7"/>
      <c r="G10" s="7"/>
      <c r="H10" s="7">
        <v>-2.88</v>
      </c>
      <c r="I10" s="61"/>
      <c r="J10" s="2"/>
      <c r="K10" s="2"/>
      <c r="L10" s="6"/>
    </row>
    <row r="11" spans="1:12" ht="12.75">
      <c r="A11" t="s">
        <v>27</v>
      </c>
      <c r="C11" s="119">
        <f>C10+C8</f>
        <v>73.38</v>
      </c>
      <c r="D11" s="119"/>
      <c r="E11" s="66"/>
      <c r="F11" s="8"/>
      <c r="G11" s="8"/>
      <c r="H11" s="8">
        <f>SUM(H8:H10)</f>
        <v>2.45</v>
      </c>
      <c r="I11" s="61"/>
      <c r="J11" s="2"/>
      <c r="K11" s="2"/>
      <c r="L11" s="6"/>
    </row>
    <row r="12" spans="1:12" s="10" customFormat="1" ht="12.75">
      <c r="A12" s="9" t="s">
        <v>13</v>
      </c>
      <c r="B12" s="9"/>
      <c r="C12" s="115">
        <f>C11*C6</f>
        <v>18748.589999999997</v>
      </c>
      <c r="D12" s="115"/>
      <c r="E12" s="77"/>
      <c r="H12" s="10">
        <f>H11*H4</f>
        <v>3755.8500000000004</v>
      </c>
      <c r="L12" s="6"/>
    </row>
    <row r="13" spans="1:12" s="13" customFormat="1" ht="12.75">
      <c r="A13" s="11" t="s">
        <v>14</v>
      </c>
      <c r="B13" s="11"/>
      <c r="C13" s="123">
        <v>0.875</v>
      </c>
      <c r="D13" s="123"/>
      <c r="E13" s="67"/>
      <c r="F13" s="12"/>
      <c r="G13" s="12"/>
      <c r="H13" s="12">
        <v>0.875</v>
      </c>
      <c r="I13" s="12"/>
      <c r="J13" s="12"/>
      <c r="K13" s="82"/>
      <c r="L13" s="6"/>
    </row>
    <row r="14" spans="1:12" ht="12.75">
      <c r="A14" s="14" t="s">
        <v>15</v>
      </c>
      <c r="B14" s="14"/>
      <c r="C14" s="115">
        <f>C13*C12</f>
        <v>16405.016249999997</v>
      </c>
      <c r="D14" s="115"/>
      <c r="E14" s="77"/>
      <c r="F14" s="15"/>
      <c r="G14" s="15"/>
      <c r="H14" s="10">
        <f>H13*H12</f>
        <v>3286.3687500000005</v>
      </c>
      <c r="I14" s="15"/>
      <c r="J14" s="15"/>
      <c r="K14" s="15"/>
      <c r="L14" s="6"/>
    </row>
    <row r="15" spans="1:12" ht="12.75">
      <c r="A15" t="s">
        <v>16</v>
      </c>
      <c r="C15" s="124">
        <v>4337</v>
      </c>
      <c r="D15" s="124"/>
      <c r="E15" s="68"/>
      <c r="F15" s="16"/>
      <c r="G15" s="16"/>
      <c r="H15" s="32">
        <v>0</v>
      </c>
      <c r="I15" s="16"/>
      <c r="J15" s="16"/>
      <c r="K15" s="16"/>
      <c r="L15" s="15" t="s">
        <v>17</v>
      </c>
    </row>
    <row r="16" spans="1:12" ht="13.5" thickBot="1">
      <c r="A16" s="17" t="s">
        <v>30</v>
      </c>
      <c r="B16" s="17"/>
      <c r="C16" s="125">
        <f>C14-C15</f>
        <v>12068.016249999997</v>
      </c>
      <c r="D16" s="125"/>
      <c r="E16" s="69"/>
      <c r="F16" s="18"/>
      <c r="G16" s="18"/>
      <c r="H16" s="107">
        <f>H14-H15</f>
        <v>3286.3687500000005</v>
      </c>
      <c r="I16" s="18"/>
      <c r="J16" s="18"/>
      <c r="K16" s="141">
        <f>H16+C16</f>
        <v>15354.384999999998</v>
      </c>
      <c r="L16" s="141"/>
    </row>
    <row r="17" spans="1:12" s="13" customFormat="1" ht="13.5" thickTop="1">
      <c r="A17" s="11" t="s">
        <v>28</v>
      </c>
      <c r="B17" s="11"/>
      <c r="C17" s="129">
        <v>0.875</v>
      </c>
      <c r="D17" s="129"/>
      <c r="E17" s="70"/>
      <c r="F17" s="19"/>
      <c r="G17" s="19"/>
      <c r="H17" s="19">
        <v>0.875</v>
      </c>
      <c r="I17" s="19"/>
      <c r="J17"/>
      <c r="K17" s="142">
        <v>0.875</v>
      </c>
      <c r="L17" s="142"/>
    </row>
    <row r="18" spans="1:12" ht="12.75">
      <c r="A18" s="20" t="s">
        <v>45</v>
      </c>
      <c r="B18" s="20"/>
      <c r="C18" s="130">
        <f>C17*C6</f>
        <v>223.56249999999997</v>
      </c>
      <c r="D18" s="130"/>
      <c r="E18" s="71"/>
      <c r="F18" s="21"/>
      <c r="G18" s="21"/>
      <c r="H18" s="21">
        <f>H17*H6</f>
        <v>223.5625</v>
      </c>
      <c r="I18" s="21"/>
      <c r="L18" s="20">
        <f>K17*K6</f>
        <v>447.125</v>
      </c>
    </row>
    <row r="19" spans="3:9" ht="6.75" customHeight="1">
      <c r="C19" s="6"/>
      <c r="D19" s="6"/>
      <c r="E19" s="6"/>
      <c r="F19" s="6"/>
      <c r="G19" s="6"/>
      <c r="H19" s="6"/>
      <c r="I19" s="6"/>
    </row>
    <row r="20" spans="1:12" s="3" customFormat="1" ht="12.75">
      <c r="A20" s="22" t="s">
        <v>19</v>
      </c>
      <c r="B20" s="22"/>
      <c r="C20" s="108">
        <f>C16/C18</f>
        <v>53.980503214984616</v>
      </c>
      <c r="D20" s="108"/>
      <c r="E20" s="72"/>
      <c r="F20" s="6"/>
      <c r="G20" s="6"/>
      <c r="H20" s="38">
        <f>H16/H18</f>
        <v>14.700000000000003</v>
      </c>
      <c r="I20" s="38"/>
      <c r="J20"/>
      <c r="K20" s="143">
        <f>K16/L18</f>
        <v>34.340251607492306</v>
      </c>
      <c r="L20" s="143"/>
    </row>
    <row r="21" spans="1:12" ht="12.75">
      <c r="A21" t="s">
        <v>20</v>
      </c>
      <c r="C21" s="109">
        <v>30</v>
      </c>
      <c r="D21" s="109"/>
      <c r="E21" s="78"/>
      <c r="F21" s="6"/>
      <c r="G21" s="6"/>
      <c r="H21" s="23">
        <v>30</v>
      </c>
      <c r="I21" s="62"/>
      <c r="K21" s="118">
        <v>30</v>
      </c>
      <c r="L21" s="118"/>
    </row>
    <row r="22" spans="1:12" ht="12.75">
      <c r="A22" t="s">
        <v>21</v>
      </c>
      <c r="C22" s="127">
        <f>MAX(0,C20-C21)</f>
        <v>23.980503214984616</v>
      </c>
      <c r="D22" s="127"/>
      <c r="E22" s="79"/>
      <c r="F22" s="6"/>
      <c r="G22" s="6"/>
      <c r="H22" s="39" t="s">
        <v>32</v>
      </c>
      <c r="I22" s="39"/>
      <c r="K22" s="144">
        <f>MAX(0,K20-K21)</f>
        <v>4.340251607492306</v>
      </c>
      <c r="L22" s="144"/>
    </row>
    <row r="23" spans="1:12" ht="12.75">
      <c r="A23" t="s">
        <v>53</v>
      </c>
      <c r="C23" s="128">
        <f>MIN(0.5,(0.001*C22+0.003*MIN(C22,62.5)))</f>
        <v>0.09592201285993847</v>
      </c>
      <c r="D23" s="128"/>
      <c r="E23" s="74"/>
      <c r="F23" s="6"/>
      <c r="G23" s="6"/>
      <c r="H23" s="39" t="s">
        <v>17</v>
      </c>
      <c r="I23" s="39"/>
      <c r="K23" s="111">
        <f>MIN(0.5,(0.001*K22+0.003*MIN(K22,62.5)))</f>
        <v>0.01736100642996922</v>
      </c>
      <c r="L23" s="111"/>
    </row>
    <row r="24" spans="1:12" ht="12.75">
      <c r="A24" t="s">
        <v>24</v>
      </c>
      <c r="C24" s="136">
        <v>0.25</v>
      </c>
      <c r="D24" s="136"/>
      <c r="E24" s="73"/>
      <c r="F24" s="6"/>
      <c r="G24" s="6"/>
      <c r="H24" s="47">
        <v>0.25</v>
      </c>
      <c r="I24" s="51"/>
      <c r="K24" s="112">
        <v>0.25</v>
      </c>
      <c r="L24" s="112"/>
    </row>
    <row r="25" spans="1:12" ht="12.75">
      <c r="A25" t="s">
        <v>25</v>
      </c>
      <c r="C25" s="128">
        <f>C24+C23</f>
        <v>0.34592201285993845</v>
      </c>
      <c r="D25" s="128"/>
      <c r="E25" s="74"/>
      <c r="F25" s="6"/>
      <c r="G25" s="6"/>
      <c r="H25" s="48">
        <f>H24</f>
        <v>0.25</v>
      </c>
      <c r="I25" s="48"/>
      <c r="K25" s="113">
        <f>K24+K23</f>
        <v>0.26736100642996924</v>
      </c>
      <c r="L25" s="113"/>
    </row>
    <row r="26" spans="3:12" ht="12.75">
      <c r="C26" s="140" t="s">
        <v>43</v>
      </c>
      <c r="D26" s="140"/>
      <c r="H26" s="36" t="s">
        <v>44</v>
      </c>
      <c r="I26" s="36"/>
      <c r="L26" s="37" t="s">
        <v>2</v>
      </c>
    </row>
    <row r="27" spans="1:12" ht="13.5" thickBot="1">
      <c r="A27" s="42" t="s">
        <v>42</v>
      </c>
      <c r="B27" s="42"/>
      <c r="C27" s="126">
        <f>C25*C16</f>
        <v>4174.592472426445</v>
      </c>
      <c r="D27" s="126"/>
      <c r="E27" s="75"/>
      <c r="F27" s="41"/>
      <c r="G27" s="41"/>
      <c r="H27" s="40">
        <f>H25*H16</f>
        <v>821.5921875000001</v>
      </c>
      <c r="I27" s="40"/>
      <c r="J27" s="40"/>
      <c r="K27" s="135">
        <f>K25*K16</f>
        <v>4105.163826713223</v>
      </c>
      <c r="L27" s="135"/>
    </row>
    <row r="28" spans="1:12" ht="14.25" thickBot="1" thickTop="1">
      <c r="A28" s="91" t="s">
        <v>50</v>
      </c>
      <c r="B28" s="42"/>
      <c r="C28" s="59"/>
      <c r="D28" s="86"/>
      <c r="E28" s="114">
        <f>H27+C27</f>
        <v>4996.184659926445</v>
      </c>
      <c r="F28" s="131"/>
      <c r="G28" s="89"/>
      <c r="H28" s="59"/>
      <c r="I28" s="59"/>
      <c r="J28" s="59"/>
      <c r="K28" s="88"/>
      <c r="L28" s="59"/>
    </row>
    <row r="29" spans="1:12" ht="12.75">
      <c r="A29" s="134" t="s">
        <v>52</v>
      </c>
      <c r="B29" s="76"/>
      <c r="C29" s="59"/>
      <c r="D29" s="86"/>
      <c r="E29" s="59"/>
      <c r="F29" s="80"/>
      <c r="G29" s="90"/>
      <c r="H29" s="81"/>
      <c r="I29" s="132">
        <f>K27-E28</f>
        <v>-891.0208332132224</v>
      </c>
      <c r="J29" s="84"/>
      <c r="K29" s="85"/>
      <c r="L29" s="63"/>
    </row>
    <row r="30" spans="1:12" ht="13.5" thickBot="1">
      <c r="A30" s="134"/>
      <c r="B30" s="76"/>
      <c r="C30" s="59"/>
      <c r="D30" s="86"/>
      <c r="E30" s="59"/>
      <c r="F30" s="60"/>
      <c r="G30" s="60"/>
      <c r="I30" s="133"/>
      <c r="J30" s="63"/>
      <c r="K30" s="87"/>
      <c r="L30" s="63"/>
    </row>
    <row r="31" spans="1:12" s="99" customFormat="1" ht="15.75">
      <c r="A31" s="110" t="s">
        <v>51</v>
      </c>
      <c r="B31" s="110"/>
      <c r="C31" s="92"/>
      <c r="D31" s="93"/>
      <c r="E31" s="94"/>
      <c r="F31" s="95"/>
      <c r="G31" s="96"/>
      <c r="H31" s="138">
        <f>K27-C27</f>
        <v>-69.42864571322207</v>
      </c>
      <c r="I31" s="97"/>
      <c r="J31" s="94"/>
      <c r="K31" s="98"/>
      <c r="L31" s="92"/>
    </row>
    <row r="32" spans="1:12" s="99" customFormat="1" ht="16.5" thickBot="1">
      <c r="A32" s="110"/>
      <c r="B32" s="110"/>
      <c r="C32" s="92"/>
      <c r="D32" s="92"/>
      <c r="E32" s="92"/>
      <c r="F32" s="100"/>
      <c r="G32" s="100"/>
      <c r="H32" s="139"/>
      <c r="I32" s="92"/>
      <c r="J32" s="92"/>
      <c r="K32" s="92"/>
      <c r="L32" s="92"/>
    </row>
    <row r="33" spans="1:12" ht="12.75">
      <c r="A33" s="42"/>
      <c r="B33" s="42"/>
      <c r="C33" s="59"/>
      <c r="D33" s="59"/>
      <c r="E33" s="59"/>
      <c r="F33" s="60"/>
      <c r="G33" s="60"/>
      <c r="H33" s="59"/>
      <c r="I33" s="59"/>
      <c r="J33" s="59"/>
      <c r="K33" s="59"/>
      <c r="L33" s="59"/>
    </row>
    <row r="34" spans="1:12" ht="12.75">
      <c r="A34" s="42"/>
      <c r="B34" s="42"/>
      <c r="C34" s="59"/>
      <c r="D34" s="59"/>
      <c r="E34" s="59"/>
      <c r="F34" s="60"/>
      <c r="G34" s="60"/>
      <c r="H34" s="59"/>
      <c r="I34" s="59"/>
      <c r="J34" s="59"/>
      <c r="K34" s="59"/>
      <c r="L34" s="59"/>
    </row>
  </sheetData>
  <mergeCells count="40">
    <mergeCell ref="C1:E1"/>
    <mergeCell ref="H31:H32"/>
    <mergeCell ref="C26:D26"/>
    <mergeCell ref="K1:L1"/>
    <mergeCell ref="K6:L6"/>
    <mergeCell ref="K16:L16"/>
    <mergeCell ref="K17:L17"/>
    <mergeCell ref="K20:L20"/>
    <mergeCell ref="K21:L21"/>
    <mergeCell ref="K22:L22"/>
    <mergeCell ref="A31:B32"/>
    <mergeCell ref="K23:L23"/>
    <mergeCell ref="K24:L24"/>
    <mergeCell ref="K25:L25"/>
    <mergeCell ref="E28:F28"/>
    <mergeCell ref="I29:I30"/>
    <mergeCell ref="A29:A30"/>
    <mergeCell ref="K27:L27"/>
    <mergeCell ref="C24:D24"/>
    <mergeCell ref="C25:D25"/>
    <mergeCell ref="C27:D27"/>
    <mergeCell ref="C22:D22"/>
    <mergeCell ref="C23:D23"/>
    <mergeCell ref="C17:D17"/>
    <mergeCell ref="C18:D18"/>
    <mergeCell ref="C20:D20"/>
    <mergeCell ref="C21:D21"/>
    <mergeCell ref="C13:D13"/>
    <mergeCell ref="C14:D14"/>
    <mergeCell ref="C15:D15"/>
    <mergeCell ref="C16:D16"/>
    <mergeCell ref="C2:D2"/>
    <mergeCell ref="C3:D3"/>
    <mergeCell ref="C4:D4"/>
    <mergeCell ref="C5:D5"/>
    <mergeCell ref="C12:D12"/>
    <mergeCell ref="C6:D6"/>
    <mergeCell ref="C8:D8"/>
    <mergeCell ref="C10:D10"/>
    <mergeCell ref="C11:D11"/>
  </mergeCells>
  <printOptions/>
  <pageMargins left="0.75" right="0.75" top="1" bottom="1" header="0.5" footer="0.5"/>
  <pageSetup fitToHeight="1" fitToWidth="1" orientation="landscape" r:id="rId1"/>
  <headerFooter alignWithMargins="0">
    <oddHeader>&amp;LCombined Progressivity Example
Modified from December 10th Example</oddHeader>
    <oddFooter>&amp;LPresentation Draft
&amp;D
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35"/>
  <sheetViews>
    <sheetView tabSelected="1" workbookViewId="0" topLeftCell="A1">
      <selection activeCell="O18" sqref="O18"/>
    </sheetView>
  </sheetViews>
  <sheetFormatPr defaultColWidth="9.140625" defaultRowHeight="12.75"/>
  <cols>
    <col min="1" max="1" width="30.8515625" style="0" bestFit="1" customWidth="1"/>
    <col min="2" max="2" width="8.140625" style="0" customWidth="1"/>
    <col min="3" max="3" width="7.421875" style="0" customWidth="1"/>
    <col min="4" max="4" width="6.8515625" style="0" customWidth="1"/>
    <col min="5" max="5" width="5.421875" style="0" customWidth="1"/>
    <col min="6" max="6" width="7.8515625" style="0" customWidth="1"/>
    <col min="7" max="7" width="8.140625" style="0" customWidth="1"/>
    <col min="8" max="8" width="10.8515625" style="0" customWidth="1"/>
    <col min="9" max="9" width="10.28125" style="0" customWidth="1"/>
    <col min="10" max="10" width="3.421875" style="0" customWidth="1"/>
    <col min="11" max="12" width="6.57421875" style="0" customWidth="1"/>
  </cols>
  <sheetData>
    <row r="1" spans="3:26" s="28" customFormat="1" ht="12.75">
      <c r="C1" s="137" t="s">
        <v>0</v>
      </c>
      <c r="D1" s="137"/>
      <c r="H1" s="58" t="s">
        <v>1</v>
      </c>
      <c r="K1" s="137" t="s">
        <v>2</v>
      </c>
      <c r="L1" s="137"/>
      <c r="N1"/>
      <c r="O1"/>
      <c r="P1"/>
      <c r="Q1"/>
      <c r="R1"/>
      <c r="S1"/>
      <c r="T1"/>
      <c r="U1"/>
      <c r="V1"/>
      <c r="W1"/>
      <c r="X1"/>
      <c r="Y1"/>
      <c r="Z1"/>
    </row>
    <row r="2" spans="1:9" ht="12.75">
      <c r="A2" t="s">
        <v>3</v>
      </c>
      <c r="B2">
        <v>70</v>
      </c>
      <c r="C2" s="147">
        <f>B2/100</f>
        <v>0.7</v>
      </c>
      <c r="D2" s="147"/>
      <c r="E2" s="156" t="s">
        <v>36</v>
      </c>
      <c r="F2" s="156"/>
      <c r="G2" s="36">
        <v>11</v>
      </c>
      <c r="H2">
        <f>G2/10</f>
        <v>1.1</v>
      </c>
      <c r="I2" t="s">
        <v>38</v>
      </c>
    </row>
    <row r="3" spans="1:11" ht="12.75">
      <c r="A3" t="s">
        <v>40</v>
      </c>
      <c r="C3" s="121">
        <v>365</v>
      </c>
      <c r="D3" s="121"/>
      <c r="E3" s="1"/>
      <c r="F3" s="34"/>
      <c r="G3" s="34"/>
      <c r="H3" s="1">
        <v>365</v>
      </c>
      <c r="I3" s="2"/>
      <c r="J3" s="2"/>
      <c r="K3" s="2"/>
    </row>
    <row r="4" spans="1:9" ht="12.75">
      <c r="A4" t="s">
        <v>6</v>
      </c>
      <c r="C4" s="148">
        <f>C3*C2</f>
        <v>255.49999999999997</v>
      </c>
      <c r="D4" s="148"/>
      <c r="E4" s="157" t="s">
        <v>37</v>
      </c>
      <c r="F4" s="157"/>
      <c r="G4" s="36"/>
      <c r="H4" s="2">
        <f>H3*H2</f>
        <v>401.50000000000006</v>
      </c>
      <c r="I4" t="s">
        <v>39</v>
      </c>
    </row>
    <row r="5" spans="1:11" ht="12.75">
      <c r="A5" s="52" t="s">
        <v>34</v>
      </c>
      <c r="B5" s="35"/>
      <c r="C5" s="121">
        <v>1</v>
      </c>
      <c r="D5" s="121"/>
      <c r="E5" s="2"/>
      <c r="H5" s="2">
        <v>6</v>
      </c>
      <c r="I5" s="2"/>
      <c r="J5" s="2"/>
      <c r="K5" s="2"/>
    </row>
    <row r="6" spans="1:13" ht="12.75">
      <c r="A6" s="55" t="s">
        <v>7</v>
      </c>
      <c r="B6" s="55"/>
      <c r="C6" s="149">
        <f>C3*C2</f>
        <v>255.49999999999997</v>
      </c>
      <c r="D6" s="149"/>
      <c r="E6" s="158" t="s">
        <v>41</v>
      </c>
      <c r="F6" s="158"/>
      <c r="G6" s="54"/>
      <c r="H6" s="53">
        <f>H4/H5</f>
        <v>66.91666666666667</v>
      </c>
      <c r="I6" s="54" t="s">
        <v>41</v>
      </c>
      <c r="J6" s="54"/>
      <c r="K6" s="159">
        <f>H6+C6</f>
        <v>322.41666666666663</v>
      </c>
      <c r="L6" s="159"/>
      <c r="M6" s="54" t="s">
        <v>41</v>
      </c>
    </row>
    <row r="7" spans="1:13" ht="4.5" customHeight="1">
      <c r="A7" s="2"/>
      <c r="B7" s="2"/>
      <c r="C7" s="101"/>
      <c r="D7" s="101"/>
      <c r="E7" s="52"/>
      <c r="F7" s="52"/>
      <c r="G7" s="52"/>
      <c r="H7" s="50"/>
      <c r="I7" s="52"/>
      <c r="J7" s="52"/>
      <c r="K7" s="103"/>
      <c r="L7" s="103"/>
      <c r="M7" s="52"/>
    </row>
    <row r="8" spans="1:12" ht="12.75">
      <c r="A8" t="s">
        <v>35</v>
      </c>
      <c r="B8">
        <v>116</v>
      </c>
      <c r="C8" s="146">
        <f>B8</f>
        <v>116</v>
      </c>
      <c r="D8" s="146"/>
      <c r="E8" s="29"/>
      <c r="F8" s="4" t="s">
        <v>17</v>
      </c>
      <c r="G8" s="4"/>
      <c r="H8" s="105">
        <v>19</v>
      </c>
      <c r="I8" s="5"/>
      <c r="J8" s="5"/>
      <c r="K8" s="5"/>
      <c r="L8" s="6"/>
    </row>
    <row r="9" spans="1:12" ht="12.75">
      <c r="A9" s="4" t="s">
        <v>11</v>
      </c>
      <c r="B9" s="4"/>
      <c r="C9" s="3"/>
      <c r="D9" s="3"/>
      <c r="E9" s="3"/>
      <c r="H9" s="3">
        <v>-0.75</v>
      </c>
      <c r="I9" s="5"/>
      <c r="J9" s="5"/>
      <c r="K9" s="5"/>
      <c r="L9" s="6"/>
    </row>
    <row r="10" spans="1:12" ht="12.75">
      <c r="A10" t="s">
        <v>12</v>
      </c>
      <c r="B10">
        <v>6</v>
      </c>
      <c r="C10" s="118">
        <f>-B10</f>
        <v>-6</v>
      </c>
      <c r="D10" s="118"/>
      <c r="E10" s="7"/>
      <c r="F10" s="7"/>
      <c r="G10" s="7">
        <v>11</v>
      </c>
      <c r="H10" s="7">
        <f>-G10/4</f>
        <v>-2.75</v>
      </c>
      <c r="I10" s="2"/>
      <c r="J10" s="2"/>
      <c r="K10" s="2"/>
      <c r="L10" s="6"/>
    </row>
    <row r="11" spans="1:12" ht="12.75">
      <c r="A11" t="s">
        <v>27</v>
      </c>
      <c r="C11" s="119">
        <f>C10+C8</f>
        <v>110</v>
      </c>
      <c r="D11" s="119"/>
      <c r="E11" s="8"/>
      <c r="F11" s="8"/>
      <c r="G11" s="8"/>
      <c r="H11" s="8">
        <f>SUM(H8:H10)</f>
        <v>15.5</v>
      </c>
      <c r="I11" s="2"/>
      <c r="J11" s="2"/>
      <c r="K11" s="2"/>
      <c r="L11" s="6"/>
    </row>
    <row r="12" spans="1:26" s="10" customFormat="1" ht="12.75">
      <c r="A12" s="9" t="s">
        <v>13</v>
      </c>
      <c r="B12" s="9"/>
      <c r="C12" s="115">
        <f>C11*C6</f>
        <v>28104.999999999996</v>
      </c>
      <c r="D12" s="115"/>
      <c r="E12" s="30"/>
      <c r="H12" s="56">
        <f>H11*H4</f>
        <v>6223.250000000001</v>
      </c>
      <c r="L12" s="6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3" customFormat="1" ht="12.75">
      <c r="A13" s="11" t="s">
        <v>14</v>
      </c>
      <c r="B13" s="11"/>
      <c r="C13" s="123">
        <v>0.875</v>
      </c>
      <c r="D13" s="123"/>
      <c r="E13" s="12"/>
      <c r="F13" s="12"/>
      <c r="G13" s="12"/>
      <c r="H13" s="12">
        <v>0.875</v>
      </c>
      <c r="I13" s="12"/>
      <c r="J13" s="82"/>
      <c r="K13" s="82"/>
      <c r="L13" s="6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12" ht="12.75">
      <c r="A14" s="14" t="s">
        <v>15</v>
      </c>
      <c r="B14" s="14"/>
      <c r="C14" s="115">
        <f>C13*C12</f>
        <v>24591.874999999996</v>
      </c>
      <c r="D14" s="115"/>
      <c r="E14" s="30"/>
      <c r="F14" s="15"/>
      <c r="G14" s="15"/>
      <c r="H14" s="30">
        <f>H13*H12</f>
        <v>5445.343750000001</v>
      </c>
      <c r="I14" s="15"/>
      <c r="J14" s="15"/>
      <c r="K14" s="15"/>
      <c r="L14" s="6"/>
    </row>
    <row r="15" spans="1:12" ht="12.75">
      <c r="A15" t="s">
        <v>16</v>
      </c>
      <c r="B15">
        <v>4400</v>
      </c>
      <c r="C15" s="124">
        <f>MAX(C4,B15-H15)</f>
        <v>4038.65</v>
      </c>
      <c r="D15" s="124"/>
      <c r="E15" s="32"/>
      <c r="F15" s="16"/>
      <c r="G15" s="16">
        <v>9</v>
      </c>
      <c r="H15" s="32">
        <f>G15/10*H4</f>
        <v>361.3500000000001</v>
      </c>
      <c r="I15" s="16"/>
      <c r="J15" s="16"/>
      <c r="K15" s="16"/>
      <c r="L15" s="15" t="s">
        <v>17</v>
      </c>
    </row>
    <row r="16" spans="1:12" ht="13.5" thickBot="1">
      <c r="A16" s="17" t="s">
        <v>30</v>
      </c>
      <c r="B16" s="17"/>
      <c r="C16" s="125">
        <f>C14-C15</f>
        <v>20553.224999999995</v>
      </c>
      <c r="D16" s="125"/>
      <c r="E16" s="31"/>
      <c r="F16" s="18"/>
      <c r="G16" s="18"/>
      <c r="H16" s="106">
        <f>H14-H15</f>
        <v>5083.993750000001</v>
      </c>
      <c r="I16" s="18"/>
      <c r="J16" s="18"/>
      <c r="K16" s="125">
        <f>H16+C16</f>
        <v>25637.218749999996</v>
      </c>
      <c r="L16" s="125"/>
    </row>
    <row r="17" spans="1:26" s="13" customFormat="1" ht="13.5" thickTop="1">
      <c r="A17" s="11" t="s">
        <v>28</v>
      </c>
      <c r="B17" s="11"/>
      <c r="C17" s="153">
        <v>0.875</v>
      </c>
      <c r="D17" s="153"/>
      <c r="E17" s="19"/>
      <c r="F17" s="19"/>
      <c r="G17" s="19"/>
      <c r="H17" s="19">
        <v>0.875</v>
      </c>
      <c r="I17"/>
      <c r="J17"/>
      <c r="K17" s="150">
        <v>0.875</v>
      </c>
      <c r="L17" s="150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12" ht="12.75">
      <c r="A18" s="20" t="s">
        <v>45</v>
      </c>
      <c r="B18" s="20"/>
      <c r="C18" s="154">
        <f>C17*C6</f>
        <v>223.56249999999997</v>
      </c>
      <c r="D18" s="154"/>
      <c r="E18" s="21"/>
      <c r="F18" s="21"/>
      <c r="G18" s="21"/>
      <c r="H18" s="21">
        <f>H17*H6</f>
        <v>58.552083333333336</v>
      </c>
      <c r="K18" s="161">
        <f>K17*K6</f>
        <v>282.1145833333333</v>
      </c>
      <c r="L18" s="161"/>
    </row>
    <row r="19" spans="3:8" ht="6.75" customHeight="1">
      <c r="C19" s="6"/>
      <c r="D19" s="6"/>
      <c r="E19" s="6"/>
      <c r="F19" s="6"/>
      <c r="G19" s="6"/>
      <c r="H19" s="6"/>
    </row>
    <row r="20" spans="1:26" s="3" customFormat="1" ht="12.75">
      <c r="A20" s="22" t="s">
        <v>19</v>
      </c>
      <c r="B20" s="22"/>
      <c r="C20" s="108">
        <f>C16/C18</f>
        <v>91.93502935420743</v>
      </c>
      <c r="D20" s="108"/>
      <c r="E20" s="38"/>
      <c r="F20" s="6"/>
      <c r="G20" s="6"/>
      <c r="H20" s="38">
        <f>H16/H18</f>
        <v>86.82857142857144</v>
      </c>
      <c r="I20"/>
      <c r="J20"/>
      <c r="K20" s="162">
        <f>K16/K18</f>
        <v>90.87519846398109</v>
      </c>
      <c r="L20" s="162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12" ht="12.75">
      <c r="A21" t="s">
        <v>20</v>
      </c>
      <c r="C21" s="145">
        <v>30</v>
      </c>
      <c r="D21" s="145"/>
      <c r="E21" s="62"/>
      <c r="F21" s="6"/>
      <c r="G21" s="6"/>
      <c r="H21" s="23">
        <v>30</v>
      </c>
      <c r="K21" s="163">
        <v>30</v>
      </c>
      <c r="L21" s="163"/>
    </row>
    <row r="22" spans="1:12" ht="12.75">
      <c r="A22" t="s">
        <v>21</v>
      </c>
      <c r="C22" s="108">
        <f>MAX(0,C20-C21)</f>
        <v>61.93502935420743</v>
      </c>
      <c r="D22" s="108"/>
      <c r="E22" s="38"/>
      <c r="F22" s="6"/>
      <c r="G22" s="6"/>
      <c r="H22" s="38">
        <f>MAX(0,H20-H21)</f>
        <v>56.828571428571436</v>
      </c>
      <c r="K22" s="164">
        <f>MAX(0,K20-K21)</f>
        <v>60.87519846398109</v>
      </c>
      <c r="L22" s="164"/>
    </row>
    <row r="23" spans="1:12" ht="12.75">
      <c r="A23" t="s">
        <v>53</v>
      </c>
      <c r="C23" s="128">
        <f>MIN(0.5,(0.001*C22+0.003*MIN(C22,62.5)))</f>
        <v>0.24774011741682972</v>
      </c>
      <c r="D23" s="128"/>
      <c r="E23" s="74"/>
      <c r="F23" s="6"/>
      <c r="G23" s="6"/>
      <c r="H23" s="102">
        <f>MIN(0.5,(0.001*H22+0.003*MIN(H22,62.5)))</f>
        <v>0.22731428571428575</v>
      </c>
      <c r="K23" s="111">
        <f>MIN(0.5,(0.001*K22+0.003*MIN(K22,62.5)))</f>
        <v>0.24350079385592438</v>
      </c>
      <c r="L23" s="111"/>
    </row>
    <row r="24" spans="1:12" ht="12.75">
      <c r="A24" t="s">
        <v>24</v>
      </c>
      <c r="C24" s="152">
        <v>0.25</v>
      </c>
      <c r="D24" s="152"/>
      <c r="E24" s="51"/>
      <c r="F24" s="6"/>
      <c r="G24" s="6"/>
      <c r="H24" s="47">
        <v>0.25</v>
      </c>
      <c r="J24" s="49"/>
      <c r="K24" s="165">
        <v>0.25</v>
      </c>
      <c r="L24" s="165"/>
    </row>
    <row r="25" spans="1:12" ht="12.75">
      <c r="A25" t="s">
        <v>25</v>
      </c>
      <c r="C25" s="128">
        <f>C24+C23</f>
        <v>0.4977401174168297</v>
      </c>
      <c r="D25" s="128"/>
      <c r="E25" s="48"/>
      <c r="F25" s="6"/>
      <c r="G25" s="6"/>
      <c r="H25" s="48">
        <f>H24+H23</f>
        <v>0.47731428571428575</v>
      </c>
      <c r="I25" s="49"/>
      <c r="J25" s="49"/>
      <c r="K25" s="160">
        <f>K24+K23</f>
        <v>0.4935007938559244</v>
      </c>
      <c r="L25" s="160"/>
    </row>
    <row r="26" spans="3:12" ht="12.75">
      <c r="C26" s="140" t="s">
        <v>43</v>
      </c>
      <c r="D26" s="140"/>
      <c r="E26" s="37"/>
      <c r="H26" s="36" t="s">
        <v>44</v>
      </c>
      <c r="I26" s="36"/>
      <c r="K26" s="155" t="s">
        <v>2</v>
      </c>
      <c r="L26" s="155"/>
    </row>
    <row r="27" spans="1:26" s="45" customFormat="1" ht="13.5" thickBot="1">
      <c r="A27" s="42" t="s">
        <v>42</v>
      </c>
      <c r="B27" s="42"/>
      <c r="C27" s="151">
        <f>MAX(0,C25*C16)</f>
        <v>10230.164624794517</v>
      </c>
      <c r="D27" s="151"/>
      <c r="E27" s="57"/>
      <c r="F27" s="44"/>
      <c r="G27" s="44"/>
      <c r="H27" s="43">
        <f>MAX(0,H25*H16)</f>
        <v>2426.6628453571434</v>
      </c>
      <c r="I27" s="104"/>
      <c r="J27" s="104"/>
      <c r="K27" s="151">
        <f>MAX(0,K25*K16)</f>
        <v>12651.987805382987</v>
      </c>
      <c r="L27" s="151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12" ht="14.25" thickBot="1" thickTop="1">
      <c r="A28" s="91" t="s">
        <v>50</v>
      </c>
      <c r="B28" s="42"/>
      <c r="C28" s="59"/>
      <c r="D28" s="86"/>
      <c r="E28" s="114">
        <f>H27+C27</f>
        <v>12656.82747015166</v>
      </c>
      <c r="F28" s="131"/>
      <c r="G28" s="89"/>
      <c r="H28" s="59"/>
      <c r="I28" s="59"/>
      <c r="J28" s="59"/>
      <c r="K28" s="88"/>
      <c r="L28" s="59"/>
    </row>
    <row r="29" spans="1:15" ht="12.75">
      <c r="A29" s="134" t="s">
        <v>52</v>
      </c>
      <c r="B29" s="76"/>
      <c r="C29" s="59"/>
      <c r="D29" s="86"/>
      <c r="E29" s="59"/>
      <c r="F29" s="80"/>
      <c r="G29" s="90"/>
      <c r="H29" s="81"/>
      <c r="I29" s="132">
        <f>K27-E28</f>
        <v>-4.839664768673174</v>
      </c>
      <c r="J29" s="84"/>
      <c r="K29" s="85"/>
      <c r="L29" s="63"/>
      <c r="O29" t="s">
        <v>17</v>
      </c>
    </row>
    <row r="30" spans="1:15" ht="13.5" thickBot="1">
      <c r="A30" s="134"/>
      <c r="B30" s="76"/>
      <c r="C30" s="59"/>
      <c r="D30" s="86"/>
      <c r="E30" s="59"/>
      <c r="F30" s="60"/>
      <c r="G30" s="60"/>
      <c r="I30" s="133"/>
      <c r="J30" s="63"/>
      <c r="K30" s="87"/>
      <c r="L30" s="63"/>
      <c r="O30" t="s">
        <v>17</v>
      </c>
    </row>
    <row r="31" spans="1:26" s="99" customFormat="1" ht="15.75">
      <c r="A31" s="110" t="s">
        <v>51</v>
      </c>
      <c r="B31" s="110"/>
      <c r="C31" s="92"/>
      <c r="D31" s="93"/>
      <c r="E31" s="94"/>
      <c r="F31" s="95"/>
      <c r="G31" s="96"/>
      <c r="H31" s="138">
        <f>K27-C27</f>
        <v>2421.8231805884698</v>
      </c>
      <c r="I31" s="97"/>
      <c r="J31" s="94"/>
      <c r="K31" s="98"/>
      <c r="L31" s="92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99" customFormat="1" ht="16.5" thickBot="1">
      <c r="A32" s="110"/>
      <c r="B32" s="110"/>
      <c r="C32" s="92"/>
      <c r="D32" s="92"/>
      <c r="E32" s="92"/>
      <c r="F32" s="100"/>
      <c r="G32" s="100"/>
      <c r="H32" s="139"/>
      <c r="I32" s="92"/>
      <c r="J32" s="92"/>
      <c r="K32" s="92"/>
      <c r="L32" s="92"/>
      <c r="N32"/>
      <c r="O32"/>
      <c r="P32"/>
      <c r="Q32"/>
      <c r="R32"/>
      <c r="S32"/>
      <c r="T32"/>
      <c r="U32"/>
      <c r="V32"/>
      <c r="W32"/>
      <c r="X32"/>
      <c r="Y32"/>
      <c r="Z32"/>
    </row>
    <row r="34" ht="12.75">
      <c r="H34" s="46" t="s">
        <v>17</v>
      </c>
    </row>
    <row r="35" ht="12.75">
      <c r="H35" s="46" t="s">
        <v>17</v>
      </c>
    </row>
  </sheetData>
  <mergeCells count="45">
    <mergeCell ref="K27:L27"/>
    <mergeCell ref="E2:F2"/>
    <mergeCell ref="E4:F4"/>
    <mergeCell ref="E6:F6"/>
    <mergeCell ref="K16:L16"/>
    <mergeCell ref="K6:L6"/>
    <mergeCell ref="K25:L25"/>
    <mergeCell ref="K18:L18"/>
    <mergeCell ref="K20:L20"/>
    <mergeCell ref="K21:L21"/>
    <mergeCell ref="C24:D24"/>
    <mergeCell ref="C17:D17"/>
    <mergeCell ref="C18:D18"/>
    <mergeCell ref="K26:L26"/>
    <mergeCell ref="K22:L22"/>
    <mergeCell ref="K23:L23"/>
    <mergeCell ref="K24:L24"/>
    <mergeCell ref="C4:D4"/>
    <mergeCell ref="C5:D5"/>
    <mergeCell ref="C6:D6"/>
    <mergeCell ref="K17:L17"/>
    <mergeCell ref="K1:L1"/>
    <mergeCell ref="C1:D1"/>
    <mergeCell ref="C2:D2"/>
    <mergeCell ref="C3:D3"/>
    <mergeCell ref="C8:D8"/>
    <mergeCell ref="C10:D10"/>
    <mergeCell ref="C11:D11"/>
    <mergeCell ref="I29:I30"/>
    <mergeCell ref="C14:D14"/>
    <mergeCell ref="C15:D15"/>
    <mergeCell ref="C16:D16"/>
    <mergeCell ref="C25:D25"/>
    <mergeCell ref="C27:D27"/>
    <mergeCell ref="C26:D26"/>
    <mergeCell ref="A31:B32"/>
    <mergeCell ref="H31:H32"/>
    <mergeCell ref="C12:D12"/>
    <mergeCell ref="C22:D22"/>
    <mergeCell ref="E28:F28"/>
    <mergeCell ref="A29:A30"/>
    <mergeCell ref="C20:D20"/>
    <mergeCell ref="C21:D21"/>
    <mergeCell ref="C13:D13"/>
    <mergeCell ref="C23:D23"/>
  </mergeCells>
  <printOptions/>
  <pageMargins left="0.75" right="0.75" top="1" bottom="1" header="0.5" footer="0.5"/>
  <pageSetup fitToHeight="1" fitToWidth="1" orientation="landscape" scale="86" r:id="rId2"/>
  <headerFooter alignWithMargins="0">
    <oddHeader>&amp;LCombined Progressivity Example
With Spinners</oddHeader>
    <oddFooter>&amp;LPresentation Draft
&amp;D
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D.Dickinson</dc:creator>
  <cp:keywords/>
  <dc:description/>
  <cp:lastModifiedBy>ldpcfaw</cp:lastModifiedBy>
  <cp:lastPrinted>2009-01-01T18:42:32Z</cp:lastPrinted>
  <dcterms:created xsi:type="dcterms:W3CDTF">2008-12-10T17:17:52Z</dcterms:created>
  <dcterms:modified xsi:type="dcterms:W3CDTF">2009-01-13T19:19:55Z</dcterms:modified>
  <cp:category/>
  <cp:version/>
  <cp:contentType/>
  <cp:contentStatus/>
</cp:coreProperties>
</file>